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A2D9B25-8C54-4E64-B05D-F3E65CF172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O" sheetId="11" r:id="rId1"/>
    <sheet name="Sayfa1" sheetId="8" state="hidden" r:id="rId2"/>
    <sheet name="Sayfa2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1" l="1"/>
  <c r="E13" i="11"/>
  <c r="E14" i="11"/>
  <c r="E15" i="11"/>
  <c r="E11" i="11"/>
  <c r="E10" i="11"/>
  <c r="E9" i="11"/>
  <c r="E4" i="11"/>
  <c r="E5" i="11" s="1"/>
  <c r="E6" i="11" s="1"/>
  <c r="E7" i="11" l="1"/>
  <c r="J7" i="11" s="1"/>
  <c r="E8" i="11"/>
  <c r="E12" i="11"/>
  <c r="E16" i="11" l="1"/>
  <c r="L4" i="11" l="1"/>
  <c r="L7" i="11"/>
  <c r="L8" i="11"/>
  <c r="M7" i="11"/>
  <c r="K7" i="11"/>
  <c r="J6" i="11"/>
  <c r="M5" i="11" l="1"/>
  <c r="M6" i="11"/>
  <c r="M8" i="11"/>
  <c r="M9" i="11"/>
  <c r="M10" i="11"/>
  <c r="M11" i="11"/>
  <c r="M12" i="11"/>
  <c r="M13" i="11"/>
  <c r="M14" i="11"/>
  <c r="M15" i="11"/>
  <c r="M4" i="11"/>
  <c r="J4" i="11"/>
  <c r="K4" i="11"/>
  <c r="J5" i="11"/>
  <c r="K5" i="11"/>
  <c r="L5" i="11"/>
  <c r="K6" i="11"/>
  <c r="L6" i="11"/>
  <c r="J8" i="11"/>
  <c r="K8" i="11"/>
  <c r="J9" i="11"/>
  <c r="K9" i="11"/>
  <c r="L9" i="11"/>
  <c r="J10" i="11"/>
  <c r="K10" i="11"/>
  <c r="L10" i="11"/>
  <c r="J11" i="11"/>
  <c r="K11" i="11"/>
  <c r="L11" i="11"/>
  <c r="J12" i="11"/>
  <c r="K12" i="11"/>
  <c r="L12" i="11"/>
  <c r="J13" i="11"/>
  <c r="K13" i="11"/>
  <c r="L13" i="11"/>
  <c r="J14" i="11"/>
  <c r="K14" i="11"/>
  <c r="L14" i="11"/>
  <c r="J15" i="11"/>
  <c r="K15" i="11"/>
  <c r="L15" i="11"/>
  <c r="L23" i="11"/>
  <c r="K23" i="11"/>
  <c r="J23" i="11"/>
  <c r="M17" i="11" l="1"/>
  <c r="C17" i="9"/>
  <c r="C18" i="9" s="1"/>
  <c r="D17" i="9"/>
  <c r="E17" i="9"/>
  <c r="F17" i="9"/>
  <c r="G17" i="9"/>
  <c r="J17" i="9"/>
  <c r="J18" i="9" s="1"/>
  <c r="I17" i="9"/>
  <c r="J17" i="11" l="1"/>
  <c r="J18" i="11" s="1"/>
  <c r="J20" i="11" s="1"/>
  <c r="L17" i="11" l="1"/>
  <c r="L18" i="11" s="1"/>
  <c r="L20" i="11" s="1"/>
  <c r="L21" i="11"/>
  <c r="L22" i="11" s="1"/>
  <c r="L24" i="11" s="1"/>
  <c r="J21" i="11"/>
  <c r="J22" i="11" s="1"/>
  <c r="J24" i="11" s="1"/>
  <c r="K21" i="11"/>
  <c r="K22" i="11" s="1"/>
  <c r="K24" i="11" s="1"/>
  <c r="K17" i="11"/>
  <c r="K18" i="11" s="1"/>
  <c r="K20" i="11" s="1"/>
  <c r="M21" i="11"/>
  <c r="M22" i="11" s="1"/>
  <c r="M24" i="11" s="1"/>
  <c r="M18" i="11"/>
  <c r="M20" i="11" s="1"/>
  <c r="K17" i="9"/>
  <c r="K18" i="9" s="1"/>
  <c r="I18" i="9"/>
  <c r="H17" i="9"/>
  <c r="H18" i="9" s="1"/>
  <c r="G18" i="9"/>
  <c r="F18" i="9"/>
  <c r="E18" i="9"/>
  <c r="D18" i="9"/>
  <c r="G8" i="9"/>
  <c r="G9" i="9" s="1"/>
  <c r="F8" i="9"/>
  <c r="F9" i="9" s="1"/>
  <c r="E8" i="9"/>
  <c r="E9" i="9" s="1"/>
  <c r="D8" i="9"/>
  <c r="D9" i="9" s="1"/>
  <c r="C8" i="9"/>
  <c r="C9" i="9" s="1"/>
  <c r="G15" i="8"/>
  <c r="F15" i="8"/>
  <c r="E15" i="8"/>
  <c r="D15" i="8"/>
  <c r="C15" i="8"/>
  <c r="E9" i="8"/>
  <c r="E10" i="8" s="1"/>
  <c r="D9" i="8"/>
  <c r="D10" i="8" s="1"/>
  <c r="C9" i="8"/>
  <c r="C10" i="8" s="1"/>
</calcChain>
</file>

<file path=xl/sharedStrings.xml><?xml version="1.0" encoding="utf-8"?>
<sst xmlns="http://schemas.openxmlformats.org/spreadsheetml/2006/main" count="171" uniqueCount="74">
  <si>
    <t>12-18</t>
  </si>
  <si>
    <t>18-24</t>
  </si>
  <si>
    <t>SAĞMAL</t>
  </si>
  <si>
    <t>SAMAN</t>
  </si>
  <si>
    <t>DÜVE</t>
  </si>
  <si>
    <t>TOSUN</t>
  </si>
  <si>
    <t>2,5-6</t>
  </si>
  <si>
    <t>6-12</t>
  </si>
  <si>
    <t>13-17</t>
  </si>
  <si>
    <t>2,5</t>
  </si>
  <si>
    <t>KURU YONCA</t>
  </si>
  <si>
    <t>MISIR SILAJI</t>
  </si>
  <si>
    <t>GÜNLÜK KABA YEM İHTİYACI</t>
  </si>
  <si>
    <t>ANAÇ SAYISI</t>
  </si>
  <si>
    <t>İNEK</t>
  </si>
  <si>
    <t>DİŞİ DANA</t>
  </si>
  <si>
    <t>DİŞİ BUZAĞI</t>
  </si>
  <si>
    <t>ERKEK DANA</t>
  </si>
  <si>
    <t>ERKEK BUZAĞI</t>
  </si>
  <si>
    <t>AYLIK KABA YEM İHTİYACI</t>
  </si>
  <si>
    <t>KURU 1</t>
  </si>
  <si>
    <t>KURU 2</t>
  </si>
  <si>
    <t>Toplam</t>
  </si>
  <si>
    <t>Erkekler 6 Aylık Yaşta Satılırsa</t>
  </si>
  <si>
    <t>AYLIK TOPLAM YEM İHTİYACI TON/AY</t>
  </si>
  <si>
    <t>YILLIK TOPLAM İHTİYACI TON/YIL</t>
  </si>
  <si>
    <t>Sağmal İnek</t>
  </si>
  <si>
    <t>Süt Verimi Lt</t>
  </si>
  <si>
    <t>15 Lt</t>
  </si>
  <si>
    <t>20 Lt</t>
  </si>
  <si>
    <t>25 Lt</t>
  </si>
  <si>
    <t>600 Kg Canlı Ağırlık</t>
  </si>
  <si>
    <t>Yonca</t>
  </si>
  <si>
    <t>Saman</t>
  </si>
  <si>
    <t>Sılaj</t>
  </si>
  <si>
    <t>Yem</t>
  </si>
  <si>
    <t>A.t.k</t>
  </si>
  <si>
    <t>S.t.k</t>
  </si>
  <si>
    <t>Sağım Dönemi 0-70 gün</t>
  </si>
  <si>
    <t>Sağım Dönemi 70-150 gün</t>
  </si>
  <si>
    <t>Sağım Dönemi 150-305 gün</t>
  </si>
  <si>
    <t>Kuruda İnek 600 Kg Canlı ağırlık</t>
  </si>
  <si>
    <t>Kuru Dönem Doğum 60-30 gün öncesi</t>
  </si>
  <si>
    <t>Kuru Dönem Doğum 30-0 gün öncesi</t>
  </si>
  <si>
    <t>Toplam İhtiyaç Kg 60 gün</t>
  </si>
  <si>
    <t>Dişi Buzağı,Dana,Düve</t>
  </si>
  <si>
    <t>0-2,5 Ay</t>
  </si>
  <si>
    <t>Buzağı Baş./Buzağı Büyütme</t>
  </si>
  <si>
    <t>2,5-6 Ay</t>
  </si>
  <si>
    <t>2400ME/18HP</t>
  </si>
  <si>
    <t>6-12 Ay</t>
  </si>
  <si>
    <t>12-18 Ay</t>
  </si>
  <si>
    <t xml:space="preserve"> 18-24 AY</t>
  </si>
  <si>
    <t>2 B.Kepeği</t>
  </si>
  <si>
    <t xml:space="preserve">1,2 Kg Günlük Canlı ağırlık artışı </t>
  </si>
  <si>
    <t xml:space="preserve">Erkek Buzağı,Dana,Tosun </t>
  </si>
  <si>
    <t>2850 ME/15 Hp</t>
  </si>
  <si>
    <t>Yem İçeriği</t>
  </si>
  <si>
    <t>KM</t>
  </si>
  <si>
    <t>ME</t>
  </si>
  <si>
    <t>Hp</t>
  </si>
  <si>
    <t xml:space="preserve">Alternatif </t>
  </si>
  <si>
    <t>3 Kg Atk+2 kg kepek</t>
  </si>
  <si>
    <t>2750HP/19HP Süt Yemi</t>
  </si>
  <si>
    <t>*Kuru 1 doğurmasına 30 günden fazla zaman olan,Kuru 2 doğuma 30 günden az süre kalan</t>
  </si>
  <si>
    <t>SAYI</t>
  </si>
  <si>
    <t>*Kaliteli kuru ot İnek, Dişi ve Erkek Buzağı İçin sırası ile Yonca, Fiğ, Yem Bezelyesi kuru otu, Düve Tosun için arpa veya buğday hasılı tercih edilmelidir.</t>
  </si>
  <si>
    <t>*Saman yerine mümkünse arpa buğday yulaf hasılları mümkün değilse arpa veya buğday samanı tercih edilmelidir.</t>
  </si>
  <si>
    <t>*Düvelerde mümkünse mısır sılajı yerine arpa buğday ot sılajı tercih edilmelidir.</t>
  </si>
  <si>
    <t>YEM FİYATI TL/Kg</t>
  </si>
  <si>
    <t>TOPLAM TUTARI TL</t>
  </si>
  <si>
    <t>KESİF YEM</t>
  </si>
  <si>
    <r>
      <rPr>
        <sz val="12"/>
        <color theme="0"/>
        <rFont val="Times"/>
        <family val="1"/>
        <charset val="162"/>
      </rPr>
      <t>Ziraat Mühendisi</t>
    </r>
    <r>
      <rPr>
        <sz val="11"/>
        <color theme="0"/>
        <rFont val="Calibri"/>
        <family val="2"/>
        <charset val="162"/>
        <scheme val="minor"/>
      </rPr>
      <t xml:space="preserve">
</t>
    </r>
    <r>
      <rPr>
        <b/>
        <sz val="14"/>
        <color theme="0"/>
        <rFont val="Calibri"/>
        <family val="2"/>
        <charset val="162"/>
        <scheme val="minor"/>
      </rPr>
      <t>Gökhan BABUÇ</t>
    </r>
  </si>
  <si>
    <r>
      <t xml:space="preserve">Sadece </t>
    </r>
    <r>
      <rPr>
        <b/>
        <sz val="11"/>
        <color rgb="FFFF0000"/>
        <rFont val="Calibri"/>
        <family val="2"/>
        <charset val="162"/>
        <scheme val="minor"/>
      </rPr>
      <t xml:space="preserve">Anaç Sayısı </t>
    </r>
    <r>
      <rPr>
        <b/>
        <sz val="11"/>
        <color theme="1"/>
        <rFont val="Calibri"/>
        <family val="2"/>
        <charset val="162"/>
        <scheme val="minor"/>
      </rPr>
      <t xml:space="preserve">ve </t>
    </r>
    <r>
      <rPr>
        <b/>
        <sz val="11"/>
        <color rgb="FFFF0000"/>
        <rFont val="Calibri"/>
        <family val="2"/>
        <charset val="162"/>
        <scheme val="minor"/>
      </rPr>
      <t>Yem Fiyatı TL/Kg</t>
    </r>
    <r>
      <rPr>
        <b/>
        <sz val="11"/>
        <color theme="1"/>
        <rFont val="Calibri"/>
        <family val="2"/>
        <charset val="162"/>
        <scheme val="minor"/>
      </rPr>
      <t xml:space="preserve">  yanında bulunan hücre değişebilir konumdadır.</t>
    </r>
    <r>
      <rPr>
        <b/>
        <sz val="11"/>
        <color rgb="FFFF0000"/>
        <rFont val="Calibri"/>
        <family val="2"/>
        <charset val="162"/>
        <scheme val="minor"/>
      </rPr>
      <t>(Kırmızı Hücreler)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</si>
</sst>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_-[$₺-41F]* #,##0.00_-;\-[$₺-41F]* #,##0.00_-;_-[$₺-41F]* &quot;-&quot;??_-;_-@_-"/>
    <numFmt numFmtId="168" formatCode="_-[$₺-41F]* #,##0_-;\-[$₺-41F]* #,##0_-;_-[$₺-41F]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0"/>
      <name val="Calibri"/>
      <family val="1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2"/>
      <color theme="0"/>
      <name val="Times"/>
      <family val="1"/>
      <charset val="162"/>
    </font>
    <font>
      <b/>
      <sz val="14"/>
      <color rgb="FF8E0000"/>
      <name val="Calibri"/>
      <family val="2"/>
      <charset val="162"/>
      <scheme val="minor"/>
    </font>
    <font>
      <b/>
      <sz val="11"/>
      <color rgb="FF8E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A6A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Protection="1">
      <protection hidden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8" borderId="5" xfId="0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164" fontId="2" fillId="4" borderId="5" xfId="1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Protection="1">
      <protection hidden="1"/>
    </xf>
    <xf numFmtId="164" fontId="2" fillId="4" borderId="5" xfId="0" applyNumberFormat="1" applyFont="1" applyFill="1" applyBorder="1" applyProtection="1">
      <protection hidden="1"/>
    </xf>
    <xf numFmtId="0" fontId="4" fillId="10" borderId="5" xfId="0" applyFont="1" applyFill="1" applyBorder="1" applyProtection="1">
      <protection hidden="1"/>
    </xf>
    <xf numFmtId="1" fontId="2" fillId="3" borderId="5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49" fontId="4" fillId="10" borderId="5" xfId="0" applyNumberFormat="1" applyFont="1" applyFill="1" applyBorder="1" applyProtection="1">
      <protection hidden="1"/>
    </xf>
    <xf numFmtId="0" fontId="4" fillId="10" borderId="5" xfId="0" applyFont="1" applyFill="1" applyBorder="1" applyAlignment="1" applyProtection="1">
      <alignment horizontal="left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165" fontId="4" fillId="4" borderId="5" xfId="0" applyNumberFormat="1" applyFont="1" applyFill="1" applyBorder="1" applyProtection="1">
      <protection hidden="1"/>
    </xf>
    <xf numFmtId="164" fontId="4" fillId="4" borderId="5" xfId="0" applyNumberFormat="1" applyFont="1" applyFill="1" applyBorder="1" applyProtection="1">
      <protection hidden="1"/>
    </xf>
    <xf numFmtId="0" fontId="4" fillId="1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Protection="1">
      <protection hidden="1"/>
    </xf>
    <xf numFmtId="167" fontId="4" fillId="4" borderId="0" xfId="1" applyNumberFormat="1" applyFont="1" applyFill="1" applyBorder="1" applyProtection="1">
      <protection hidden="1"/>
    </xf>
    <xf numFmtId="168" fontId="4" fillId="4" borderId="5" xfId="1" applyNumberFormat="1" applyFont="1" applyFill="1" applyBorder="1" applyProtection="1">
      <protection hidden="1"/>
    </xf>
    <xf numFmtId="168" fontId="4" fillId="4" borderId="0" xfId="1" applyNumberFormat="1" applyFont="1" applyFill="1" applyBorder="1" applyProtection="1">
      <protection hidden="1"/>
    </xf>
    <xf numFmtId="0" fontId="6" fillId="9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</xf>
    <xf numFmtId="0" fontId="12" fillId="13" borderId="5" xfId="0" applyFont="1" applyFill="1" applyBorder="1" applyAlignment="1" applyProtection="1">
      <alignment horizontal="center" vertical="center" wrapText="1"/>
      <protection locked="0" hidden="1"/>
    </xf>
    <xf numFmtId="167" fontId="13" fillId="13" borderId="0" xfId="1" applyNumberFormat="1" applyFont="1" applyFill="1" applyBorder="1" applyProtection="1">
      <protection locked="0" hidden="1"/>
    </xf>
    <xf numFmtId="0" fontId="6" fillId="9" borderId="5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43" fontId="6" fillId="7" borderId="12" xfId="1" applyFont="1" applyFill="1" applyBorder="1" applyAlignment="1" applyProtection="1">
      <alignment horizontal="center" vertical="center" wrapText="1"/>
      <protection hidden="1"/>
    </xf>
    <xf numFmtId="43" fontId="6" fillId="7" borderId="18" xfId="1" applyFont="1" applyFill="1" applyBorder="1" applyAlignment="1" applyProtection="1">
      <alignment horizontal="center" vertical="center" wrapText="1"/>
      <protection hidden="1"/>
    </xf>
    <xf numFmtId="43" fontId="6" fillId="7" borderId="13" xfId="1" applyFont="1" applyFill="1" applyBorder="1" applyAlignment="1" applyProtection="1">
      <alignment horizontal="center" vertical="center" wrapText="1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4" fillId="13" borderId="7" xfId="0" applyFont="1" applyFill="1" applyBorder="1" applyAlignment="1" applyProtection="1">
      <alignment horizontal="center" vertical="center" wrapText="1"/>
      <protection hidden="1"/>
    </xf>
    <xf numFmtId="0" fontId="4" fillId="13" borderId="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8E0000"/>
      <color rgb="FFF4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453640</xdr:colOff>
      <xdr:row>1</xdr:row>
      <xdr:rowOff>148155</xdr:rowOff>
    </xdr:from>
    <xdr:to>
      <xdr:col>2</xdr:col>
      <xdr:colOff>845422</xdr:colOff>
      <xdr:row>28</xdr:row>
      <xdr:rowOff>183249</xdr:rowOff>
    </xdr:to>
    <xdr:sp macro="" textlink="">
      <xdr:nvSpPr>
        <xdr:cNvPr id="22" name="Serbest Form: Şekil 27">
          <a:extLst>
            <a:ext uri="{FF2B5EF4-FFF2-40B4-BE49-F238E27FC236}">
              <a16:creationId xmlns:a16="http://schemas.microsoft.com/office/drawing/2014/main" id="{50A66F4F-0DF7-48FE-BC9E-F90C89395B33}"/>
            </a:ext>
          </a:extLst>
        </xdr:cNvPr>
        <xdr:cNvSpPr/>
      </xdr:nvSpPr>
      <xdr:spPr>
        <a:xfrm rot="436751" flipH="1">
          <a:off x="453640" y="338655"/>
          <a:ext cx="1310664" cy="5660447"/>
        </a:xfrm>
        <a:custGeom>
          <a:avLst/>
          <a:gdLst>
            <a:gd name="connsiteX0" fmla="*/ 52916 w 428567"/>
            <a:gd name="connsiteY0" fmla="*/ 113592 h 3540925"/>
            <a:gd name="connsiteX1" fmla="*/ 412750 w 428567"/>
            <a:gd name="connsiteY1" fmla="*/ 367592 h 3540925"/>
            <a:gd name="connsiteX2" fmla="*/ 328083 w 428567"/>
            <a:gd name="connsiteY2" fmla="*/ 3161592 h 3540925"/>
            <a:gd name="connsiteX3" fmla="*/ 0 w 428567"/>
            <a:gd name="connsiteY3" fmla="*/ 3447342 h 3540925"/>
            <a:gd name="connsiteX0" fmla="*/ 0 w 470828"/>
            <a:gd name="connsiteY0" fmla="*/ 131453 h 3512963"/>
            <a:gd name="connsiteX1" fmla="*/ 448773 w 470828"/>
            <a:gd name="connsiteY1" fmla="*/ 339630 h 3512963"/>
            <a:gd name="connsiteX2" fmla="*/ 364106 w 470828"/>
            <a:gd name="connsiteY2" fmla="*/ 3133630 h 3512963"/>
            <a:gd name="connsiteX3" fmla="*/ 36023 w 470828"/>
            <a:gd name="connsiteY3" fmla="*/ 3419380 h 3512963"/>
            <a:gd name="connsiteX0" fmla="*/ 0 w 470828"/>
            <a:gd name="connsiteY0" fmla="*/ 131453 h 3537947"/>
            <a:gd name="connsiteX1" fmla="*/ 448773 w 470828"/>
            <a:gd name="connsiteY1" fmla="*/ 339630 h 3537947"/>
            <a:gd name="connsiteX2" fmla="*/ 364106 w 470828"/>
            <a:gd name="connsiteY2" fmla="*/ 3133630 h 3537947"/>
            <a:gd name="connsiteX3" fmla="*/ 110137 w 470828"/>
            <a:gd name="connsiteY3" fmla="*/ 3458797 h 3537947"/>
            <a:gd name="connsiteX0" fmla="*/ 0 w 459329"/>
            <a:gd name="connsiteY0" fmla="*/ 129161 h 3523708"/>
            <a:gd name="connsiteX1" fmla="*/ 448773 w 459329"/>
            <a:gd name="connsiteY1" fmla="*/ 337338 h 3523708"/>
            <a:gd name="connsiteX2" fmla="*/ 294700 w 459329"/>
            <a:gd name="connsiteY2" fmla="*/ 3093166 h 3523708"/>
            <a:gd name="connsiteX3" fmla="*/ 110137 w 459329"/>
            <a:gd name="connsiteY3" fmla="*/ 3456505 h 3523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9329" h="3523708">
              <a:moveTo>
                <a:pt x="0" y="129161"/>
              </a:moveTo>
              <a:cubicBezTo>
                <a:pt x="156986" y="2161"/>
                <a:pt x="399656" y="-156663"/>
                <a:pt x="448773" y="337338"/>
              </a:cubicBezTo>
              <a:cubicBezTo>
                <a:pt x="497890" y="831339"/>
                <a:pt x="363492" y="2579874"/>
                <a:pt x="294700" y="3093166"/>
              </a:cubicBezTo>
              <a:cubicBezTo>
                <a:pt x="225908" y="3606458"/>
                <a:pt x="217734" y="3562338"/>
                <a:pt x="110137" y="3456505"/>
              </a:cubicBezTo>
            </a:path>
          </a:pathLst>
        </a:custGeom>
        <a:ln w="57150">
          <a:solidFill>
            <a:srgbClr val="C00000"/>
          </a:solidFill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658091</xdr:colOff>
      <xdr:row>18</xdr:row>
      <xdr:rowOff>121227</xdr:rowOff>
    </xdr:from>
    <xdr:to>
      <xdr:col>9</xdr:col>
      <xdr:colOff>86591</xdr:colOff>
      <xdr:row>28</xdr:row>
      <xdr:rowOff>34637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AE88B56-41E6-467B-BD37-01261B3F74AC}"/>
            </a:ext>
          </a:extLst>
        </xdr:cNvPr>
        <xdr:cNvCxnSpPr/>
      </xdr:nvCxnSpPr>
      <xdr:spPr>
        <a:xfrm flipV="1">
          <a:off x="3907797" y="3998462"/>
          <a:ext cx="2162735" cy="1852028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7F41-C03C-45FD-9E52-104430CEE4FA}">
  <dimension ref="A1:N35"/>
  <sheetViews>
    <sheetView showGridLines="0" tabSelected="1" zoomScale="85" zoomScaleNormal="85" workbookViewId="0">
      <selection activeCell="N5" sqref="N5"/>
    </sheetView>
  </sheetViews>
  <sheetFormatPr defaultColWidth="8.6640625" defaultRowHeight="14.4" x14ac:dyDescent="0.3"/>
  <cols>
    <col min="1" max="1" width="8.6640625" style="25"/>
    <col min="2" max="2" width="5" style="2" customWidth="1"/>
    <col min="3" max="3" width="14.44140625" style="2" customWidth="1"/>
    <col min="4" max="9" width="10.33203125" style="2" customWidth="1"/>
    <col min="10" max="10" width="13.109375" style="2" bestFit="1" customWidth="1"/>
    <col min="11" max="11" width="12" style="2" bestFit="1" customWidth="1"/>
    <col min="12" max="12" width="13" style="2" bestFit="1" customWidth="1"/>
    <col min="13" max="13" width="12" style="2" bestFit="1" customWidth="1"/>
    <col min="14" max="16384" width="8.6640625" style="2"/>
  </cols>
  <sheetData>
    <row r="1" spans="2:14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2:14" ht="31.5" customHeight="1" x14ac:dyDescent="0.3">
      <c r="B2" s="25"/>
      <c r="C2" s="25"/>
      <c r="D2" s="25"/>
      <c r="E2" s="25"/>
      <c r="F2" s="39" t="s">
        <v>12</v>
      </c>
      <c r="G2" s="40"/>
      <c r="H2" s="40"/>
      <c r="I2" s="41"/>
      <c r="J2" s="37" t="s">
        <v>19</v>
      </c>
      <c r="K2" s="38"/>
      <c r="L2" s="38"/>
      <c r="M2" s="38"/>
      <c r="N2" s="25"/>
    </row>
    <row r="3" spans="2:14" ht="28.5" customHeight="1" x14ac:dyDescent="0.3">
      <c r="B3" s="25"/>
      <c r="C3" s="30" t="s">
        <v>13</v>
      </c>
      <c r="D3" s="32">
        <v>50</v>
      </c>
      <c r="E3" s="23" t="s">
        <v>65</v>
      </c>
      <c r="F3" s="9" t="s">
        <v>10</v>
      </c>
      <c r="G3" s="9" t="s">
        <v>3</v>
      </c>
      <c r="H3" s="9" t="s">
        <v>11</v>
      </c>
      <c r="I3" s="9" t="s">
        <v>71</v>
      </c>
      <c r="J3" s="10" t="s">
        <v>10</v>
      </c>
      <c r="K3" s="10" t="s">
        <v>3</v>
      </c>
      <c r="L3" s="10" t="s">
        <v>11</v>
      </c>
      <c r="M3" s="10" t="s">
        <v>71</v>
      </c>
      <c r="N3" s="25"/>
    </row>
    <row r="4" spans="2:14" x14ac:dyDescent="0.3">
      <c r="B4" s="25"/>
      <c r="C4" s="34" t="s">
        <v>14</v>
      </c>
      <c r="D4" s="15" t="s">
        <v>2</v>
      </c>
      <c r="E4" s="16">
        <f>ROUND((D3*0.77),0)</f>
        <v>39</v>
      </c>
      <c r="F4" s="11">
        <v>3</v>
      </c>
      <c r="G4" s="11">
        <v>3</v>
      </c>
      <c r="H4" s="11">
        <v>25</v>
      </c>
      <c r="I4" s="11">
        <v>8</v>
      </c>
      <c r="J4" s="12">
        <f>E4*F4*30</f>
        <v>3510</v>
      </c>
      <c r="K4" s="12">
        <f>E4*G4*30</f>
        <v>3510</v>
      </c>
      <c r="L4" s="12">
        <f>E4*H4*30</f>
        <v>29250</v>
      </c>
      <c r="M4" s="12">
        <f>I4*E4*30</f>
        <v>9360</v>
      </c>
      <c r="N4" s="25"/>
    </row>
    <row r="5" spans="2:14" x14ac:dyDescent="0.3">
      <c r="B5" s="25"/>
      <c r="C5" s="34"/>
      <c r="D5" s="15" t="s">
        <v>20</v>
      </c>
      <c r="E5" s="17">
        <f>ROUND((D3-E4)/2,0)</f>
        <v>6</v>
      </c>
      <c r="F5" s="11">
        <v>2</v>
      </c>
      <c r="G5" s="11">
        <v>2</v>
      </c>
      <c r="H5" s="11">
        <v>15</v>
      </c>
      <c r="I5" s="11">
        <v>5</v>
      </c>
      <c r="J5" s="12">
        <f>E5*F5*30</f>
        <v>360</v>
      </c>
      <c r="K5" s="12">
        <f t="shared" ref="K5:K15" si="0">E5*G5*30</f>
        <v>360</v>
      </c>
      <c r="L5" s="12">
        <f t="shared" ref="L5:L15" si="1">E5*H5*30</f>
        <v>2700</v>
      </c>
      <c r="M5" s="12">
        <f t="shared" ref="M5:M15" si="2">I5*E5*30</f>
        <v>900</v>
      </c>
      <c r="N5" s="25"/>
    </row>
    <row r="6" spans="2:14" x14ac:dyDescent="0.3">
      <c r="B6" s="25"/>
      <c r="C6" s="34"/>
      <c r="D6" s="15" t="s">
        <v>21</v>
      </c>
      <c r="E6" s="16">
        <f>D3-(E4+E5)</f>
        <v>5</v>
      </c>
      <c r="F6" s="11">
        <v>2</v>
      </c>
      <c r="G6" s="11">
        <v>2</v>
      </c>
      <c r="H6" s="11">
        <v>15</v>
      </c>
      <c r="I6" s="11">
        <v>4</v>
      </c>
      <c r="J6" s="12">
        <f>E6*F6*30</f>
        <v>300</v>
      </c>
      <c r="K6" s="12">
        <f t="shared" si="0"/>
        <v>300</v>
      </c>
      <c r="L6" s="12">
        <f>E6*H6*30</f>
        <v>2250</v>
      </c>
      <c r="M6" s="12">
        <f t="shared" si="2"/>
        <v>600</v>
      </c>
      <c r="N6" s="25"/>
    </row>
    <row r="7" spans="2:14" x14ac:dyDescent="0.3">
      <c r="B7" s="25"/>
      <c r="C7" s="34" t="s">
        <v>4</v>
      </c>
      <c r="D7" s="15" t="s">
        <v>1</v>
      </c>
      <c r="E7" s="17">
        <f>ROUND(SUM(E9:E11)/2,0)</f>
        <v>12</v>
      </c>
      <c r="F7" s="11">
        <v>2</v>
      </c>
      <c r="G7" s="11">
        <v>3</v>
      </c>
      <c r="H7" s="11">
        <v>13</v>
      </c>
      <c r="I7" s="11">
        <v>3</v>
      </c>
      <c r="J7" s="12">
        <f>E7*F7*30</f>
        <v>720</v>
      </c>
      <c r="K7" s="12">
        <f>E7*G7*30</f>
        <v>1080</v>
      </c>
      <c r="L7" s="12">
        <f>E7*H7*30</f>
        <v>4680</v>
      </c>
      <c r="M7" s="12">
        <f>I7*E7*30</f>
        <v>1080</v>
      </c>
      <c r="N7" s="25"/>
    </row>
    <row r="8" spans="2:14" x14ac:dyDescent="0.3">
      <c r="B8" s="25"/>
      <c r="C8" s="34"/>
      <c r="D8" s="15" t="s">
        <v>8</v>
      </c>
      <c r="E8" s="17">
        <f>ROUND(SUM(E9:E11)/2,0)</f>
        <v>12</v>
      </c>
      <c r="F8" s="11">
        <v>2</v>
      </c>
      <c r="G8" s="11">
        <v>2</v>
      </c>
      <c r="H8" s="11">
        <v>10</v>
      </c>
      <c r="I8" s="11">
        <v>3</v>
      </c>
      <c r="J8" s="12">
        <f t="shared" ref="J8:J14" si="3">E8*F8*30</f>
        <v>720</v>
      </c>
      <c r="K8" s="12">
        <f t="shared" si="0"/>
        <v>720</v>
      </c>
      <c r="L8" s="12">
        <f t="shared" si="1"/>
        <v>3600</v>
      </c>
      <c r="M8" s="12">
        <f t="shared" si="2"/>
        <v>1080</v>
      </c>
      <c r="N8" s="25"/>
    </row>
    <row r="9" spans="2:14" ht="15.6" x14ac:dyDescent="0.3">
      <c r="B9" s="25"/>
      <c r="C9" s="30" t="s">
        <v>15</v>
      </c>
      <c r="D9" s="18" t="s">
        <v>7</v>
      </c>
      <c r="E9" s="17">
        <f>ROUND(0.52*0.9*D3/2,0)</f>
        <v>12</v>
      </c>
      <c r="F9" s="11">
        <v>2</v>
      </c>
      <c r="G9" s="11">
        <v>0</v>
      </c>
      <c r="H9" s="11">
        <v>5</v>
      </c>
      <c r="I9" s="11">
        <v>2</v>
      </c>
      <c r="J9" s="12">
        <f t="shared" si="3"/>
        <v>720</v>
      </c>
      <c r="K9" s="12">
        <f t="shared" si="0"/>
        <v>0</v>
      </c>
      <c r="L9" s="12">
        <f t="shared" si="1"/>
        <v>1800</v>
      </c>
      <c r="M9" s="12">
        <f t="shared" si="2"/>
        <v>720</v>
      </c>
      <c r="N9" s="25"/>
    </row>
    <row r="10" spans="2:14" x14ac:dyDescent="0.3">
      <c r="B10" s="25"/>
      <c r="C10" s="34" t="s">
        <v>16</v>
      </c>
      <c r="D10" s="15" t="s">
        <v>6</v>
      </c>
      <c r="E10" s="17">
        <f>ROUND(0.28*0.9*D3/2,0)</f>
        <v>6</v>
      </c>
      <c r="F10" s="11">
        <v>1.5</v>
      </c>
      <c r="G10" s="11">
        <v>0</v>
      </c>
      <c r="H10" s="11">
        <v>0</v>
      </c>
      <c r="I10" s="11">
        <v>2</v>
      </c>
      <c r="J10" s="12">
        <f t="shared" si="3"/>
        <v>270</v>
      </c>
      <c r="K10" s="12">
        <f>E10*G10*30</f>
        <v>0</v>
      </c>
      <c r="L10" s="12">
        <f t="shared" si="1"/>
        <v>0</v>
      </c>
      <c r="M10" s="12">
        <f t="shared" si="2"/>
        <v>360</v>
      </c>
      <c r="N10" s="25"/>
    </row>
    <row r="11" spans="2:14" x14ac:dyDescent="0.3">
      <c r="B11" s="25"/>
      <c r="C11" s="34"/>
      <c r="D11" s="19">
        <v>2.5</v>
      </c>
      <c r="E11" s="17">
        <f>ROUND(0.2*0.9*D3/2,0)</f>
        <v>5</v>
      </c>
      <c r="F11" s="11">
        <v>0.5</v>
      </c>
      <c r="G11" s="11">
        <v>0</v>
      </c>
      <c r="H11" s="11">
        <v>0</v>
      </c>
      <c r="I11" s="11">
        <v>1</v>
      </c>
      <c r="J11" s="12">
        <f t="shared" si="3"/>
        <v>75</v>
      </c>
      <c r="K11" s="12">
        <f t="shared" si="0"/>
        <v>0</v>
      </c>
      <c r="L11" s="12">
        <f t="shared" si="1"/>
        <v>0</v>
      </c>
      <c r="M11" s="12">
        <f t="shared" si="2"/>
        <v>150</v>
      </c>
      <c r="N11" s="25"/>
    </row>
    <row r="12" spans="2:14" ht="15.6" x14ac:dyDescent="0.3">
      <c r="B12" s="25"/>
      <c r="C12" s="30" t="s">
        <v>5</v>
      </c>
      <c r="D12" s="18" t="s">
        <v>0</v>
      </c>
      <c r="E12" s="17">
        <f>ROUND(SUM(E13:E15)*0.5,0)</f>
        <v>12</v>
      </c>
      <c r="F12" s="11">
        <v>1</v>
      </c>
      <c r="G12" s="11">
        <v>1</v>
      </c>
      <c r="H12" s="11">
        <v>12</v>
      </c>
      <c r="I12" s="11">
        <v>7</v>
      </c>
      <c r="J12" s="12">
        <f t="shared" si="3"/>
        <v>360</v>
      </c>
      <c r="K12" s="12">
        <f t="shared" si="0"/>
        <v>360</v>
      </c>
      <c r="L12" s="12">
        <f t="shared" si="1"/>
        <v>4320</v>
      </c>
      <c r="M12" s="12">
        <f t="shared" si="2"/>
        <v>2520</v>
      </c>
      <c r="N12" s="25"/>
    </row>
    <row r="13" spans="2:14" ht="15.6" x14ac:dyDescent="0.3">
      <c r="B13" s="25"/>
      <c r="C13" s="30" t="s">
        <v>17</v>
      </c>
      <c r="D13" s="18" t="s">
        <v>7</v>
      </c>
      <c r="E13" s="17">
        <f>ROUND(0.52*0.9*D3/2,0)</f>
        <v>12</v>
      </c>
      <c r="F13" s="11">
        <v>1</v>
      </c>
      <c r="G13" s="11">
        <v>1</v>
      </c>
      <c r="H13" s="11">
        <v>6</v>
      </c>
      <c r="I13" s="11">
        <v>5</v>
      </c>
      <c r="J13" s="12">
        <f t="shared" si="3"/>
        <v>360</v>
      </c>
      <c r="K13" s="12">
        <f t="shared" si="0"/>
        <v>360</v>
      </c>
      <c r="L13" s="12">
        <f t="shared" si="1"/>
        <v>2160</v>
      </c>
      <c r="M13" s="12">
        <f t="shared" si="2"/>
        <v>1800</v>
      </c>
      <c r="N13" s="25"/>
    </row>
    <row r="14" spans="2:14" x14ac:dyDescent="0.3">
      <c r="B14" s="25"/>
      <c r="C14" s="34" t="s">
        <v>18</v>
      </c>
      <c r="D14" s="18" t="s">
        <v>6</v>
      </c>
      <c r="E14" s="17">
        <f>ROUND(0.28*0.9*D3/2,0)</f>
        <v>6</v>
      </c>
      <c r="F14" s="11">
        <v>2</v>
      </c>
      <c r="G14" s="11">
        <v>0</v>
      </c>
      <c r="H14" s="11">
        <v>0</v>
      </c>
      <c r="I14" s="11">
        <v>3.5</v>
      </c>
      <c r="J14" s="12">
        <f t="shared" si="3"/>
        <v>360</v>
      </c>
      <c r="K14" s="12">
        <f t="shared" si="0"/>
        <v>0</v>
      </c>
      <c r="L14" s="12">
        <f t="shared" si="1"/>
        <v>0</v>
      </c>
      <c r="M14" s="12">
        <f t="shared" si="2"/>
        <v>630</v>
      </c>
      <c r="N14" s="25"/>
    </row>
    <row r="15" spans="2:14" x14ac:dyDescent="0.3">
      <c r="B15" s="25"/>
      <c r="C15" s="34"/>
      <c r="D15" s="18" t="s">
        <v>9</v>
      </c>
      <c r="E15" s="17">
        <f>ROUND(0.2*0.9*D3/2,0)</f>
        <v>5</v>
      </c>
      <c r="F15" s="11">
        <v>0.5</v>
      </c>
      <c r="G15" s="11">
        <v>0</v>
      </c>
      <c r="H15" s="11">
        <v>0</v>
      </c>
      <c r="I15" s="11">
        <v>1</v>
      </c>
      <c r="J15" s="12">
        <f>E15*F15*30</f>
        <v>75</v>
      </c>
      <c r="K15" s="12">
        <f t="shared" si="0"/>
        <v>0</v>
      </c>
      <c r="L15" s="12">
        <f t="shared" si="1"/>
        <v>0</v>
      </c>
      <c r="M15" s="12">
        <f t="shared" si="2"/>
        <v>150</v>
      </c>
      <c r="N15" s="25"/>
    </row>
    <row r="16" spans="2:14" ht="18" customHeight="1" x14ac:dyDescent="0.3">
      <c r="B16" s="25"/>
      <c r="C16" s="49" t="s">
        <v>22</v>
      </c>
      <c r="D16" s="49"/>
      <c r="E16" s="20">
        <f>SUM(E4:E15)</f>
        <v>132</v>
      </c>
      <c r="F16" s="13"/>
      <c r="G16" s="13"/>
      <c r="H16" s="13"/>
      <c r="I16" s="13"/>
      <c r="J16" s="14"/>
      <c r="K16" s="14"/>
      <c r="L16" s="14"/>
      <c r="M16" s="14"/>
      <c r="N16" s="25"/>
    </row>
    <row r="17" spans="2:14" x14ac:dyDescent="0.3">
      <c r="B17" s="25"/>
      <c r="C17" s="50"/>
      <c r="D17" s="51"/>
      <c r="E17" s="42" t="s">
        <v>24</v>
      </c>
      <c r="F17" s="43"/>
      <c r="G17" s="43"/>
      <c r="H17" s="43"/>
      <c r="I17" s="44"/>
      <c r="J17" s="21">
        <f t="shared" ref="J17:L17" si="4">SUM(J4:J15)/1000*1.05</f>
        <v>8.2215000000000007</v>
      </c>
      <c r="K17" s="21">
        <f t="shared" si="4"/>
        <v>7.0245000000000006</v>
      </c>
      <c r="L17" s="21">
        <f t="shared" si="4"/>
        <v>53.298000000000002</v>
      </c>
      <c r="M17" s="21">
        <f>SUM(M4:M15)/1000*1.05</f>
        <v>20.317500000000003</v>
      </c>
      <c r="N17" s="25"/>
    </row>
    <row r="18" spans="2:14" x14ac:dyDescent="0.3">
      <c r="B18" s="25"/>
      <c r="C18" s="52"/>
      <c r="D18" s="53"/>
      <c r="E18" s="42" t="s">
        <v>25</v>
      </c>
      <c r="F18" s="43"/>
      <c r="G18" s="43"/>
      <c r="H18" s="43"/>
      <c r="I18" s="44"/>
      <c r="J18" s="22">
        <f>J17*12</f>
        <v>98.658000000000015</v>
      </c>
      <c r="K18" s="22">
        <f>K17*12</f>
        <v>84.294000000000011</v>
      </c>
      <c r="L18" s="22">
        <f>L17*12</f>
        <v>639.57600000000002</v>
      </c>
      <c r="M18" s="22">
        <f>M17*12</f>
        <v>243.81000000000003</v>
      </c>
      <c r="N18" s="25"/>
    </row>
    <row r="19" spans="2:14" x14ac:dyDescent="0.3">
      <c r="B19" s="25"/>
      <c r="C19" s="52"/>
      <c r="D19" s="53"/>
      <c r="E19" s="42" t="s">
        <v>69</v>
      </c>
      <c r="F19" s="43"/>
      <c r="G19" s="43"/>
      <c r="H19" s="43"/>
      <c r="I19" s="44"/>
      <c r="J19" s="33">
        <v>2.4</v>
      </c>
      <c r="K19" s="33">
        <v>0.9</v>
      </c>
      <c r="L19" s="33">
        <v>0.8</v>
      </c>
      <c r="M19" s="33">
        <v>4.76</v>
      </c>
      <c r="N19" s="25"/>
    </row>
    <row r="20" spans="2:14" x14ac:dyDescent="0.3">
      <c r="B20" s="25"/>
      <c r="C20" s="54"/>
      <c r="D20" s="55"/>
      <c r="E20" s="42" t="s">
        <v>70</v>
      </c>
      <c r="F20" s="43"/>
      <c r="G20" s="43"/>
      <c r="H20" s="43"/>
      <c r="I20" s="44"/>
      <c r="J20" s="28">
        <f>J19*J18*1000</f>
        <v>236779.20000000004</v>
      </c>
      <c r="K20" s="28">
        <f t="shared" ref="K20:M20" si="5">K19*K18*1000</f>
        <v>75864.600000000006</v>
      </c>
      <c r="L20" s="28">
        <f t="shared" si="5"/>
        <v>511660.80000000005</v>
      </c>
      <c r="M20" s="28">
        <f t="shared" si="5"/>
        <v>1160535.6000000001</v>
      </c>
      <c r="N20" s="25"/>
    </row>
    <row r="21" spans="2:14" ht="15" customHeight="1" x14ac:dyDescent="0.3">
      <c r="B21" s="25"/>
      <c r="C21" s="56" t="s">
        <v>23</v>
      </c>
      <c r="D21" s="56"/>
      <c r="E21" s="42" t="s">
        <v>24</v>
      </c>
      <c r="F21" s="43"/>
      <c r="G21" s="43"/>
      <c r="H21" s="43"/>
      <c r="I21" s="44"/>
      <c r="J21" s="21">
        <f>SUM(J4:J11,J14:J15)/1000*1.05</f>
        <v>7.4655000000000005</v>
      </c>
      <c r="K21" s="21">
        <f>SUM(K4:K11,K14:K15)/1000*1.05</f>
        <v>6.2685000000000004</v>
      </c>
      <c r="L21" s="21">
        <f>SUM(L4:L11,L14:L15)/1000*1.05</f>
        <v>46.494</v>
      </c>
      <c r="M21" s="21">
        <f>SUM(M4:M11,M14:M15)/1000*1.05</f>
        <v>15.781499999999999</v>
      </c>
      <c r="N21" s="25"/>
    </row>
    <row r="22" spans="2:14" ht="15" customHeight="1" x14ac:dyDescent="0.3">
      <c r="B22" s="25"/>
      <c r="C22" s="57"/>
      <c r="D22" s="57"/>
      <c r="E22" s="42" t="s">
        <v>25</v>
      </c>
      <c r="F22" s="43"/>
      <c r="G22" s="43"/>
      <c r="H22" s="43"/>
      <c r="I22" s="44"/>
      <c r="J22" s="22">
        <f>J21*12</f>
        <v>89.586000000000013</v>
      </c>
      <c r="K22" s="22">
        <f>K21*12</f>
        <v>75.222000000000008</v>
      </c>
      <c r="L22" s="22">
        <f>L21*12</f>
        <v>557.928</v>
      </c>
      <c r="M22" s="22">
        <f>M21*12</f>
        <v>189.37799999999999</v>
      </c>
      <c r="N22" s="25"/>
    </row>
    <row r="23" spans="2:14" ht="15.75" customHeight="1" x14ac:dyDescent="0.3">
      <c r="B23" s="25"/>
      <c r="C23" s="57"/>
      <c r="D23" s="57"/>
      <c r="E23" s="35" t="s">
        <v>69</v>
      </c>
      <c r="F23" s="35"/>
      <c r="G23" s="35"/>
      <c r="H23" s="35"/>
      <c r="I23" s="35"/>
      <c r="J23" s="27">
        <f>J19</f>
        <v>2.4</v>
      </c>
      <c r="K23" s="27">
        <f>K19</f>
        <v>0.9</v>
      </c>
      <c r="L23" s="27">
        <f>L19</f>
        <v>0.8</v>
      </c>
      <c r="M23" s="27">
        <f>M19</f>
        <v>4.76</v>
      </c>
      <c r="N23" s="25"/>
    </row>
    <row r="24" spans="2:14" ht="15.75" customHeight="1" x14ac:dyDescent="0.3">
      <c r="B24" s="25"/>
      <c r="C24" s="57"/>
      <c r="D24" s="57"/>
      <c r="E24" s="36" t="s">
        <v>70</v>
      </c>
      <c r="F24" s="36"/>
      <c r="G24" s="36"/>
      <c r="H24" s="36"/>
      <c r="I24" s="36"/>
      <c r="J24" s="29">
        <f>J23*J22*1000</f>
        <v>215006.40000000002</v>
      </c>
      <c r="K24" s="29">
        <f t="shared" ref="K24:M24" si="6">K23*K22*1000</f>
        <v>67699.800000000017</v>
      </c>
      <c r="L24" s="29">
        <f t="shared" si="6"/>
        <v>446342.40000000002</v>
      </c>
      <c r="M24" s="29">
        <f t="shared" si="6"/>
        <v>901439.27999999991</v>
      </c>
      <c r="N24" s="25"/>
    </row>
    <row r="25" spans="2:14" x14ac:dyDescent="0.3">
      <c r="B25" s="25"/>
      <c r="C25" s="48" t="s">
        <v>64</v>
      </c>
      <c r="D25" s="48"/>
      <c r="E25" s="48"/>
      <c r="F25" s="48"/>
      <c r="G25" s="48"/>
      <c r="H25" s="48"/>
      <c r="I25" s="48"/>
      <c r="J25" s="48"/>
      <c r="K25" s="48"/>
      <c r="L25" s="48"/>
      <c r="M25" s="25"/>
      <c r="N25" s="25"/>
    </row>
    <row r="26" spans="2:14" x14ac:dyDescent="0.3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15" customHeight="1" x14ac:dyDescent="0.3">
      <c r="B27" s="25"/>
      <c r="C27" s="58" t="s">
        <v>73</v>
      </c>
      <c r="D27" s="59"/>
      <c r="E27" s="59"/>
      <c r="F27" s="59"/>
      <c r="K27" s="46" t="s">
        <v>72</v>
      </c>
      <c r="L27" s="47"/>
      <c r="M27" s="47"/>
      <c r="N27" s="25"/>
    </row>
    <row r="28" spans="2:14" ht="15" customHeight="1" x14ac:dyDescent="0.3">
      <c r="C28" s="58"/>
      <c r="D28" s="59"/>
      <c r="E28" s="59"/>
      <c r="F28" s="59"/>
      <c r="K28" s="47"/>
      <c r="L28" s="47"/>
      <c r="M28" s="47"/>
    </row>
    <row r="29" spans="2:14" x14ac:dyDescent="0.3">
      <c r="C29" s="58"/>
      <c r="D29" s="59"/>
      <c r="E29" s="59"/>
      <c r="F29" s="59"/>
      <c r="K29" s="47"/>
      <c r="L29" s="47"/>
      <c r="M29" s="47"/>
    </row>
    <row r="30" spans="2:14" x14ac:dyDescent="0.3">
      <c r="C30" s="58"/>
      <c r="D30" s="59"/>
      <c r="E30" s="59"/>
      <c r="F30" s="59"/>
      <c r="K30" s="47"/>
      <c r="L30" s="47"/>
      <c r="M30" s="47"/>
    </row>
    <row r="31" spans="2:14" x14ac:dyDescent="0.3">
      <c r="M31" s="26"/>
      <c r="N31" s="26"/>
    </row>
    <row r="32" spans="2:14" ht="29.25" customHeight="1" x14ac:dyDescent="0.3">
      <c r="C32" s="45" t="s">
        <v>66</v>
      </c>
      <c r="D32" s="45"/>
      <c r="E32" s="45"/>
      <c r="F32" s="45"/>
      <c r="G32" s="45"/>
      <c r="H32" s="45"/>
      <c r="I32" s="45"/>
      <c r="J32" s="45"/>
      <c r="K32" s="45"/>
      <c r="L32" s="45"/>
      <c r="M32" s="31"/>
      <c r="N32" s="31"/>
    </row>
    <row r="33" spans="3:14" x14ac:dyDescent="0.3">
      <c r="C33" s="45" t="s">
        <v>67</v>
      </c>
      <c r="D33" s="45"/>
      <c r="E33" s="45"/>
      <c r="F33" s="45"/>
      <c r="G33" s="45"/>
      <c r="H33" s="45"/>
      <c r="I33" s="45"/>
      <c r="J33" s="45"/>
      <c r="K33" s="45"/>
      <c r="L33" s="45"/>
      <c r="M33" s="31"/>
      <c r="N33" s="31"/>
    </row>
    <row r="34" spans="3:14" x14ac:dyDescent="0.3">
      <c r="C34" s="45" t="s">
        <v>68</v>
      </c>
      <c r="D34" s="45"/>
      <c r="E34" s="45"/>
      <c r="F34" s="45"/>
      <c r="G34" s="45"/>
      <c r="H34" s="45"/>
      <c r="I34" s="45"/>
      <c r="J34" s="45"/>
      <c r="K34" s="45"/>
      <c r="L34" s="45"/>
      <c r="M34" s="31"/>
      <c r="N34" s="31"/>
    </row>
    <row r="35" spans="3:14" x14ac:dyDescent="0.3">
      <c r="M35" s="26"/>
      <c r="N35" s="26"/>
    </row>
  </sheetData>
  <protectedRanges>
    <protectedRange sqref="D3" name="Range1"/>
  </protectedRanges>
  <mergeCells count="23">
    <mergeCell ref="C32:L32"/>
    <mergeCell ref="C33:L33"/>
    <mergeCell ref="C34:L34"/>
    <mergeCell ref="K27:M30"/>
    <mergeCell ref="C14:C15"/>
    <mergeCell ref="C25:L25"/>
    <mergeCell ref="C16:D16"/>
    <mergeCell ref="C17:D20"/>
    <mergeCell ref="C21:D24"/>
    <mergeCell ref="C27:F30"/>
    <mergeCell ref="E20:I20"/>
    <mergeCell ref="E21:I21"/>
    <mergeCell ref="E22:I22"/>
    <mergeCell ref="J2:M2"/>
    <mergeCell ref="F2:I2"/>
    <mergeCell ref="E17:I17"/>
    <mergeCell ref="E18:I18"/>
    <mergeCell ref="E19:I19"/>
    <mergeCell ref="C4:C6"/>
    <mergeCell ref="C7:C8"/>
    <mergeCell ref="C10:C11"/>
    <mergeCell ref="E23:I23"/>
    <mergeCell ref="E24:I2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32"/>
  <sheetViews>
    <sheetView workbookViewId="0">
      <selection activeCell="D10" sqref="D10"/>
    </sheetView>
  </sheetViews>
  <sheetFormatPr defaultColWidth="10.5546875" defaultRowHeight="14.4" x14ac:dyDescent="0.3"/>
  <cols>
    <col min="2" max="2" width="32.5546875" bestFit="1" customWidth="1"/>
    <col min="7" max="7" width="10.88671875" customWidth="1"/>
  </cols>
  <sheetData>
    <row r="3" spans="2:11" x14ac:dyDescent="0.3">
      <c r="B3" s="1" t="s">
        <v>26</v>
      </c>
      <c r="C3" s="1"/>
      <c r="D3" s="1"/>
      <c r="E3" s="3" t="s">
        <v>27</v>
      </c>
      <c r="F3" s="62" t="s">
        <v>28</v>
      </c>
      <c r="G3" s="63"/>
      <c r="H3" s="62" t="s">
        <v>29</v>
      </c>
      <c r="I3" s="63"/>
      <c r="J3" s="62" t="s">
        <v>30</v>
      </c>
      <c r="K3" s="63"/>
    </row>
    <row r="4" spans="2:11" x14ac:dyDescent="0.3">
      <c r="B4" s="1" t="s">
        <v>31</v>
      </c>
      <c r="C4" s="1" t="s">
        <v>32</v>
      </c>
      <c r="D4" s="1" t="s">
        <v>33</v>
      </c>
      <c r="E4" s="1" t="s">
        <v>34</v>
      </c>
      <c r="F4" s="4" t="s">
        <v>35</v>
      </c>
      <c r="G4" s="4" t="s">
        <v>36</v>
      </c>
      <c r="H4" s="4" t="s">
        <v>35</v>
      </c>
      <c r="I4" s="4" t="s">
        <v>36</v>
      </c>
      <c r="J4" s="4" t="s">
        <v>35</v>
      </c>
      <c r="K4" s="4" t="s">
        <v>37</v>
      </c>
    </row>
    <row r="5" spans="2:11" x14ac:dyDescent="0.3">
      <c r="B5" s="1" t="s">
        <v>38</v>
      </c>
      <c r="C5" s="1">
        <v>3</v>
      </c>
      <c r="D5" s="1">
        <v>2</v>
      </c>
      <c r="E5" s="1">
        <v>25</v>
      </c>
      <c r="F5" s="4">
        <v>2</v>
      </c>
      <c r="G5" s="4">
        <v>1</v>
      </c>
      <c r="H5" s="4">
        <v>3.5</v>
      </c>
      <c r="I5" s="4">
        <v>2.2000000000000002</v>
      </c>
      <c r="J5" s="4">
        <v>7</v>
      </c>
      <c r="K5" s="4">
        <v>1</v>
      </c>
    </row>
    <row r="6" spans="2:11" x14ac:dyDescent="0.3">
      <c r="B6" s="1" t="s">
        <v>39</v>
      </c>
      <c r="C6" s="1">
        <v>3</v>
      </c>
      <c r="D6" s="1">
        <v>3</v>
      </c>
      <c r="E6" s="1">
        <v>25</v>
      </c>
      <c r="F6" s="4">
        <v>2</v>
      </c>
      <c r="G6" s="4">
        <v>1</v>
      </c>
      <c r="H6" s="4">
        <v>3.5</v>
      </c>
      <c r="I6" s="4">
        <v>2.2000000000000002</v>
      </c>
      <c r="J6" s="4">
        <v>7</v>
      </c>
      <c r="K6" s="4">
        <v>1</v>
      </c>
    </row>
    <row r="7" spans="2:11" x14ac:dyDescent="0.3">
      <c r="B7" s="1" t="s">
        <v>40</v>
      </c>
      <c r="C7" s="1">
        <v>3</v>
      </c>
      <c r="D7" s="1">
        <v>3.5</v>
      </c>
      <c r="E7" s="1">
        <v>25</v>
      </c>
      <c r="F7" s="4">
        <v>2</v>
      </c>
      <c r="G7" s="4">
        <v>1</v>
      </c>
      <c r="H7" s="4">
        <v>3.5</v>
      </c>
      <c r="I7" s="4">
        <v>2.2000000000000002</v>
      </c>
      <c r="J7" s="4">
        <v>7</v>
      </c>
      <c r="K7" s="4">
        <v>1</v>
      </c>
    </row>
    <row r="9" spans="2:11" x14ac:dyDescent="0.3">
      <c r="C9">
        <f>C5*70+C6*80+C7*155</f>
        <v>915</v>
      </c>
      <c r="D9">
        <f t="shared" ref="D9:E9" si="0">D5*70+D6*80+D7*155</f>
        <v>922.5</v>
      </c>
      <c r="E9">
        <f t="shared" si="0"/>
        <v>7625</v>
      </c>
    </row>
    <row r="10" spans="2:11" x14ac:dyDescent="0.3">
      <c r="C10">
        <f>C9/305</f>
        <v>3</v>
      </c>
      <c r="D10">
        <f>D9/305</f>
        <v>3.0245901639344264</v>
      </c>
      <c r="E10">
        <f>E9/305</f>
        <v>25</v>
      </c>
    </row>
    <row r="12" spans="2:11" x14ac:dyDescent="0.3">
      <c r="B12" s="1" t="s">
        <v>41</v>
      </c>
      <c r="C12" s="1" t="s">
        <v>32</v>
      </c>
      <c r="D12" s="1" t="s">
        <v>33</v>
      </c>
      <c r="E12" s="1" t="s">
        <v>34</v>
      </c>
      <c r="F12" s="1" t="s">
        <v>35</v>
      </c>
      <c r="G12" s="1" t="s">
        <v>36</v>
      </c>
    </row>
    <row r="13" spans="2:11" x14ac:dyDescent="0.3">
      <c r="B13" s="1" t="s">
        <v>42</v>
      </c>
      <c r="C13" s="1">
        <v>2</v>
      </c>
      <c r="D13" s="1">
        <v>3</v>
      </c>
      <c r="E13" s="1">
        <v>15</v>
      </c>
      <c r="F13" s="1">
        <v>1</v>
      </c>
      <c r="G13" s="1">
        <v>1.5</v>
      </c>
    </row>
    <row r="14" spans="2:11" x14ac:dyDescent="0.3">
      <c r="B14" s="1" t="s">
        <v>43</v>
      </c>
      <c r="C14" s="1">
        <v>2</v>
      </c>
      <c r="D14" s="1">
        <v>2</v>
      </c>
      <c r="E14" s="1">
        <v>15</v>
      </c>
      <c r="F14" s="1">
        <v>4</v>
      </c>
      <c r="G14" s="1">
        <v>0</v>
      </c>
    </row>
    <row r="15" spans="2:11" x14ac:dyDescent="0.3">
      <c r="B15" s="1" t="s">
        <v>44</v>
      </c>
      <c r="C15" s="1">
        <f>C13*30+C14*30</f>
        <v>120</v>
      </c>
      <c r="D15" s="1">
        <f>D13*30+D14*30</f>
        <v>150</v>
      </c>
      <c r="E15" s="1">
        <f>E13*30+E14*30</f>
        <v>900</v>
      </c>
      <c r="F15" s="1">
        <f>F13*30+F14*30</f>
        <v>150</v>
      </c>
      <c r="G15" s="1">
        <f>G13*30+G14*30</f>
        <v>45</v>
      </c>
    </row>
    <row r="18" spans="2:10" x14ac:dyDescent="0.3">
      <c r="B18" s="1" t="s">
        <v>45</v>
      </c>
      <c r="C18" s="1" t="s">
        <v>32</v>
      </c>
      <c r="D18" s="1" t="s">
        <v>33</v>
      </c>
      <c r="E18" s="1" t="s">
        <v>34</v>
      </c>
      <c r="F18" s="4" t="s">
        <v>35</v>
      </c>
      <c r="G18" s="1" t="s">
        <v>36</v>
      </c>
      <c r="H18" s="5"/>
    </row>
    <row r="19" spans="2:10" x14ac:dyDescent="0.3">
      <c r="B19" s="1" t="s">
        <v>46</v>
      </c>
      <c r="C19" s="1">
        <v>0.5</v>
      </c>
      <c r="D19" s="1">
        <v>0</v>
      </c>
      <c r="E19" s="1">
        <v>0</v>
      </c>
      <c r="F19" s="1">
        <v>1</v>
      </c>
      <c r="G19" s="1"/>
      <c r="H19" s="60" t="s">
        <v>47</v>
      </c>
      <c r="I19" s="64"/>
      <c r="J19" s="64"/>
    </row>
    <row r="20" spans="2:10" x14ac:dyDescent="0.3">
      <c r="B20" s="1" t="s">
        <v>48</v>
      </c>
      <c r="C20" s="1">
        <v>1.5</v>
      </c>
      <c r="D20" s="1">
        <v>0</v>
      </c>
      <c r="E20" s="1">
        <v>0</v>
      </c>
      <c r="F20" s="1">
        <v>2</v>
      </c>
      <c r="G20" s="1"/>
      <c r="H20" s="60" t="s">
        <v>49</v>
      </c>
      <c r="I20" s="61"/>
      <c r="J20" s="61"/>
    </row>
    <row r="21" spans="2:10" x14ac:dyDescent="0.3">
      <c r="B21" s="1" t="s">
        <v>50</v>
      </c>
      <c r="C21" s="1">
        <v>2</v>
      </c>
      <c r="D21" s="1">
        <v>0</v>
      </c>
      <c r="E21" s="1">
        <v>5</v>
      </c>
      <c r="F21" s="1">
        <v>1.5</v>
      </c>
      <c r="G21" s="1">
        <v>1</v>
      </c>
      <c r="H21" s="60" t="s">
        <v>49</v>
      </c>
      <c r="I21" s="61"/>
      <c r="J21" s="61"/>
    </row>
    <row r="22" spans="2:10" x14ac:dyDescent="0.3">
      <c r="B22" s="6" t="s">
        <v>51</v>
      </c>
      <c r="C22" s="1">
        <v>2</v>
      </c>
      <c r="D22" s="1">
        <v>2</v>
      </c>
      <c r="E22" s="1">
        <v>10</v>
      </c>
      <c r="F22" s="1">
        <v>1</v>
      </c>
      <c r="G22" s="1">
        <v>1.5</v>
      </c>
      <c r="H22" s="60" t="s">
        <v>49</v>
      </c>
      <c r="I22" s="61"/>
      <c r="J22" s="61"/>
    </row>
    <row r="23" spans="2:10" x14ac:dyDescent="0.3">
      <c r="B23" s="6" t="s">
        <v>52</v>
      </c>
      <c r="C23" s="1">
        <v>2</v>
      </c>
      <c r="D23" s="1">
        <v>2</v>
      </c>
      <c r="E23" s="1">
        <v>13</v>
      </c>
      <c r="F23" s="1" t="s">
        <v>53</v>
      </c>
      <c r="G23" s="1">
        <v>2.5</v>
      </c>
      <c r="H23" s="60" t="s">
        <v>49</v>
      </c>
      <c r="I23" s="61"/>
      <c r="J23" s="61"/>
    </row>
    <row r="26" spans="2:10" x14ac:dyDescent="0.3">
      <c r="B26" s="5" t="s">
        <v>54</v>
      </c>
      <c r="C26" s="5"/>
      <c r="D26" s="5"/>
      <c r="E26" s="5"/>
      <c r="F26" s="5"/>
      <c r="G26" s="5"/>
      <c r="H26" s="5"/>
    </row>
    <row r="27" spans="2:10" x14ac:dyDescent="0.3">
      <c r="B27" s="1" t="s">
        <v>55</v>
      </c>
      <c r="C27" s="1" t="s">
        <v>32</v>
      </c>
      <c r="D27" s="1" t="s">
        <v>33</v>
      </c>
      <c r="E27" s="1" t="s">
        <v>34</v>
      </c>
      <c r="F27" s="4" t="s">
        <v>35</v>
      </c>
      <c r="G27" s="1" t="s">
        <v>36</v>
      </c>
      <c r="H27" s="5"/>
    </row>
    <row r="28" spans="2:10" x14ac:dyDescent="0.3">
      <c r="B28" s="1" t="s">
        <v>46</v>
      </c>
      <c r="C28" s="1">
        <v>0.5</v>
      </c>
      <c r="D28" s="1"/>
      <c r="E28" s="1"/>
      <c r="F28" s="1">
        <v>1</v>
      </c>
      <c r="G28" s="1"/>
      <c r="H28" s="60" t="s">
        <v>47</v>
      </c>
      <c r="I28" s="61"/>
      <c r="J28" s="61"/>
    </row>
    <row r="29" spans="2:10" x14ac:dyDescent="0.3">
      <c r="B29" s="1" t="s">
        <v>48</v>
      </c>
      <c r="C29" s="1">
        <v>2</v>
      </c>
      <c r="D29" s="1">
        <v>0</v>
      </c>
      <c r="E29" s="1">
        <v>0</v>
      </c>
      <c r="F29" s="1">
        <v>3.5</v>
      </c>
      <c r="G29" s="1"/>
      <c r="H29" s="60" t="s">
        <v>56</v>
      </c>
      <c r="I29" s="61"/>
      <c r="J29" s="61"/>
    </row>
    <row r="30" spans="2:10" x14ac:dyDescent="0.3">
      <c r="B30" s="1" t="s">
        <v>50</v>
      </c>
      <c r="C30" s="1">
        <v>2</v>
      </c>
      <c r="D30" s="1">
        <v>0</v>
      </c>
      <c r="E30" s="1">
        <v>6</v>
      </c>
      <c r="F30" s="1">
        <v>5</v>
      </c>
      <c r="G30" s="1"/>
      <c r="H30" s="60" t="s">
        <v>56</v>
      </c>
      <c r="I30" s="61"/>
      <c r="J30" s="61"/>
    </row>
    <row r="31" spans="2:10" x14ac:dyDescent="0.3">
      <c r="B31" s="1" t="s">
        <v>51</v>
      </c>
      <c r="C31" s="1">
        <v>1</v>
      </c>
      <c r="D31" s="1">
        <v>1</v>
      </c>
      <c r="E31" s="1">
        <v>12</v>
      </c>
      <c r="F31" s="1">
        <v>7</v>
      </c>
      <c r="G31" s="1"/>
      <c r="H31" s="60" t="s">
        <v>56</v>
      </c>
      <c r="I31" s="61"/>
      <c r="J31" s="61"/>
    </row>
    <row r="32" spans="2:10" x14ac:dyDescent="0.3">
      <c r="B32" s="5"/>
      <c r="C32" s="5"/>
      <c r="D32" s="5"/>
      <c r="E32" s="5"/>
      <c r="F32" s="5"/>
      <c r="G32" s="5"/>
      <c r="H32" s="5"/>
    </row>
  </sheetData>
  <mergeCells count="12">
    <mergeCell ref="H31:J31"/>
    <mergeCell ref="F3:G3"/>
    <mergeCell ref="H3:I3"/>
    <mergeCell ref="J3:K3"/>
    <mergeCell ref="H19:J19"/>
    <mergeCell ref="H20:J20"/>
    <mergeCell ref="H21:J21"/>
    <mergeCell ref="H22:J22"/>
    <mergeCell ref="H23:J23"/>
    <mergeCell ref="H28:J28"/>
    <mergeCell ref="H29:J29"/>
    <mergeCell ref="H30:J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34"/>
  <sheetViews>
    <sheetView workbookViewId="0">
      <selection activeCell="G23" sqref="G23"/>
    </sheetView>
  </sheetViews>
  <sheetFormatPr defaultColWidth="8.6640625" defaultRowHeight="14.4" x14ac:dyDescent="0.3"/>
  <cols>
    <col min="1" max="1" width="8.6640625" style="5"/>
    <col min="2" max="2" width="34.6640625" style="5" customWidth="1"/>
    <col min="3" max="3" width="9.109375" style="5" bestFit="1" customWidth="1"/>
    <col min="4" max="4" width="8.88671875" style="5" bestFit="1" customWidth="1"/>
    <col min="5" max="5" width="12.88671875" style="5" customWidth="1"/>
    <col min="6" max="6" width="8.6640625" style="5"/>
    <col min="7" max="7" width="14.33203125" style="5" bestFit="1" customWidth="1"/>
    <col min="8" max="8" width="25.5546875" style="5" bestFit="1" customWidth="1"/>
    <col min="9" max="10" width="8.6640625" style="5"/>
    <col min="11" max="11" width="9.33203125" style="5" customWidth="1"/>
    <col min="12" max="12" width="21" style="5" bestFit="1" customWidth="1"/>
    <col min="13" max="13" width="20" style="5" bestFit="1" customWidth="1"/>
    <col min="14" max="16384" width="8.6640625" style="5"/>
  </cols>
  <sheetData>
    <row r="5" spans="2:13" ht="16.5" customHeight="1" x14ac:dyDescent="0.3">
      <c r="B5" s="1" t="s">
        <v>41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5" t="s">
        <v>57</v>
      </c>
      <c r="I5" s="5" t="s">
        <v>58</v>
      </c>
      <c r="J5" s="5" t="s">
        <v>59</v>
      </c>
      <c r="K5" s="5" t="s">
        <v>60</v>
      </c>
      <c r="L5" s="5" t="s">
        <v>57</v>
      </c>
      <c r="M5" s="5" t="s">
        <v>61</v>
      </c>
    </row>
    <row r="6" spans="2:13" ht="16.5" customHeight="1" x14ac:dyDescent="0.3">
      <c r="B6" s="1" t="s">
        <v>42</v>
      </c>
      <c r="C6" s="1">
        <v>2</v>
      </c>
      <c r="D6" s="1">
        <v>2</v>
      </c>
      <c r="E6" s="1">
        <v>10</v>
      </c>
      <c r="F6" s="1">
        <v>2</v>
      </c>
      <c r="G6" s="1">
        <v>3</v>
      </c>
      <c r="H6" s="5" t="s">
        <v>49</v>
      </c>
      <c r="I6" s="5">
        <v>12</v>
      </c>
      <c r="J6" s="5">
        <v>22600</v>
      </c>
      <c r="K6" s="5">
        <v>1600</v>
      </c>
      <c r="L6" s="5" t="s">
        <v>49</v>
      </c>
      <c r="M6" s="5" t="s">
        <v>62</v>
      </c>
    </row>
    <row r="7" spans="2:13" ht="16.5" customHeight="1" x14ac:dyDescent="0.3">
      <c r="B7" s="1" t="s">
        <v>43</v>
      </c>
      <c r="C7" s="1">
        <v>2</v>
      </c>
      <c r="D7" s="1">
        <v>2</v>
      </c>
      <c r="E7" s="1">
        <v>10</v>
      </c>
      <c r="F7" s="1">
        <v>6</v>
      </c>
      <c r="G7" s="1">
        <v>0</v>
      </c>
      <c r="H7" s="5" t="s">
        <v>63</v>
      </c>
      <c r="L7" s="5" t="s">
        <v>63</v>
      </c>
    </row>
    <row r="8" spans="2:13" ht="16.5" customHeight="1" x14ac:dyDescent="0.3">
      <c r="B8" s="1" t="s">
        <v>44</v>
      </c>
      <c r="C8" s="1">
        <f>C6*30+C7*30</f>
        <v>120</v>
      </c>
      <c r="D8" s="1">
        <f>D6*30+D7*30</f>
        <v>120</v>
      </c>
      <c r="E8" s="1">
        <f>E6*30+E7*30</f>
        <v>600</v>
      </c>
      <c r="F8" s="1">
        <f>F6*30+F7*30</f>
        <v>240</v>
      </c>
      <c r="G8" s="1">
        <f>G6*30+G7*30</f>
        <v>90</v>
      </c>
    </row>
    <row r="9" spans="2:13" ht="16.5" customHeight="1" x14ac:dyDescent="0.3">
      <c r="C9" s="5">
        <f>C8/60</f>
        <v>2</v>
      </c>
      <c r="D9" s="5">
        <f t="shared" ref="D9:G9" si="0">D8/60</f>
        <v>2</v>
      </c>
      <c r="E9" s="5">
        <f t="shared" si="0"/>
        <v>10</v>
      </c>
      <c r="F9" s="5">
        <f t="shared" si="0"/>
        <v>4</v>
      </c>
      <c r="G9" s="5">
        <f t="shared" si="0"/>
        <v>1.5</v>
      </c>
    </row>
    <row r="12" spans="2:13" ht="16.5" customHeight="1" x14ac:dyDescent="0.3">
      <c r="B12" s="1" t="s">
        <v>26</v>
      </c>
      <c r="C12" s="1"/>
      <c r="D12" s="1"/>
      <c r="E12" s="1" t="s">
        <v>27</v>
      </c>
      <c r="F12" s="4">
        <v>15</v>
      </c>
      <c r="G12" s="4">
        <v>17</v>
      </c>
      <c r="H12" s="4">
        <v>19</v>
      </c>
      <c r="I12" s="4">
        <v>21</v>
      </c>
      <c r="J12" s="4">
        <v>23</v>
      </c>
      <c r="K12" s="4">
        <v>25</v>
      </c>
    </row>
    <row r="13" spans="2:13" ht="16.5" customHeight="1" x14ac:dyDescent="0.3">
      <c r="B13" s="1" t="s">
        <v>31</v>
      </c>
      <c r="C13" s="1" t="s">
        <v>32</v>
      </c>
      <c r="D13" s="1" t="s">
        <v>33</v>
      </c>
      <c r="E13" s="1" t="s">
        <v>34</v>
      </c>
      <c r="F13" s="4" t="s">
        <v>35</v>
      </c>
      <c r="G13" s="4" t="s">
        <v>35</v>
      </c>
      <c r="H13" s="4" t="s">
        <v>35</v>
      </c>
      <c r="I13" s="4" t="s">
        <v>35</v>
      </c>
      <c r="J13" s="4" t="s">
        <v>35</v>
      </c>
      <c r="K13" s="4" t="s">
        <v>35</v>
      </c>
    </row>
    <row r="14" spans="2:13" ht="16.5" customHeight="1" x14ac:dyDescent="0.3">
      <c r="B14" s="1" t="s">
        <v>38</v>
      </c>
      <c r="C14" s="1">
        <v>3</v>
      </c>
      <c r="D14" s="1">
        <v>2</v>
      </c>
      <c r="E14" s="1">
        <v>22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</row>
    <row r="15" spans="2:13" ht="16.5" customHeight="1" x14ac:dyDescent="0.3">
      <c r="B15" s="1" t="s">
        <v>39</v>
      </c>
      <c r="C15" s="1">
        <v>3</v>
      </c>
      <c r="D15" s="1">
        <v>1</v>
      </c>
      <c r="E15" s="1">
        <v>20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</row>
    <row r="16" spans="2:13" ht="16.5" customHeight="1" x14ac:dyDescent="0.3">
      <c r="B16" s="1" t="s">
        <v>40</v>
      </c>
      <c r="C16" s="1">
        <v>3</v>
      </c>
      <c r="D16" s="1">
        <v>3</v>
      </c>
      <c r="E16" s="1">
        <v>20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x14ac:dyDescent="0.3">
      <c r="C17" s="5">
        <f>C14*70+C15*80+C16*155</f>
        <v>915</v>
      </c>
      <c r="D17" s="5">
        <f>D14*70+D15*80+D16*155</f>
        <v>685</v>
      </c>
      <c r="E17" s="5">
        <f>E14*70+E15*80+E16*155</f>
        <v>6240</v>
      </c>
      <c r="F17" s="5">
        <f>F14*70+F15*80+F16*155</f>
        <v>1465</v>
      </c>
      <c r="G17" s="5">
        <f>G14*70+G15*80+G16*155</f>
        <v>1770</v>
      </c>
      <c r="H17" s="5">
        <f t="shared" ref="H17:K17" si="1">H14*70+H15*80+H16*155</f>
        <v>2075</v>
      </c>
      <c r="I17" s="5">
        <f>I14*70+I15*80+I16*155</f>
        <v>2380</v>
      </c>
      <c r="J17" s="5">
        <f>J14*70+J15*80+J16*155</f>
        <v>2685</v>
      </c>
      <c r="K17" s="5">
        <f t="shared" si="1"/>
        <v>2990</v>
      </c>
    </row>
    <row r="18" spans="2:11" x14ac:dyDescent="0.3">
      <c r="C18" s="7">
        <f>C17/305</f>
        <v>3</v>
      </c>
      <c r="D18" s="7">
        <f t="shared" ref="D18:I18" si="2">D17/305</f>
        <v>2.2459016393442623</v>
      </c>
      <c r="E18" s="7">
        <f t="shared" si="2"/>
        <v>20.459016393442624</v>
      </c>
      <c r="F18" s="7">
        <f t="shared" si="2"/>
        <v>4.8032786885245899</v>
      </c>
      <c r="G18" s="7">
        <f t="shared" si="2"/>
        <v>5.8032786885245899</v>
      </c>
      <c r="H18" s="7">
        <f t="shared" si="2"/>
        <v>6.8032786885245899</v>
      </c>
      <c r="I18" s="7">
        <f t="shared" si="2"/>
        <v>7.8032786885245899</v>
      </c>
      <c r="J18" s="7">
        <f>J17/305</f>
        <v>8.8032786885245908</v>
      </c>
      <c r="K18" s="7">
        <f>K17/305</f>
        <v>9.8032786885245908</v>
      </c>
    </row>
    <row r="19" spans="2:11" x14ac:dyDescent="0.3">
      <c r="C19" s="8"/>
      <c r="D19" s="8"/>
      <c r="E19" s="8"/>
    </row>
    <row r="21" spans="2:11" x14ac:dyDescent="0.3">
      <c r="B21" s="1" t="s">
        <v>45</v>
      </c>
      <c r="C21" s="1" t="s">
        <v>32</v>
      </c>
      <c r="D21" s="1" t="s">
        <v>33</v>
      </c>
      <c r="E21" s="1" t="s">
        <v>34</v>
      </c>
      <c r="F21" s="4" t="s">
        <v>35</v>
      </c>
      <c r="G21" s="1" t="s">
        <v>36</v>
      </c>
    </row>
    <row r="22" spans="2:11" x14ac:dyDescent="0.3">
      <c r="B22" s="1" t="s">
        <v>46</v>
      </c>
      <c r="C22" s="1">
        <v>0.5</v>
      </c>
      <c r="D22" s="1">
        <v>0</v>
      </c>
      <c r="E22" s="1">
        <v>0</v>
      </c>
      <c r="F22" s="1">
        <v>1</v>
      </c>
      <c r="G22" s="1"/>
      <c r="H22" s="5" t="s">
        <v>47</v>
      </c>
    </row>
    <row r="23" spans="2:11" x14ac:dyDescent="0.3">
      <c r="B23" s="1" t="s">
        <v>48</v>
      </c>
      <c r="C23" s="1">
        <v>1.5</v>
      </c>
      <c r="D23" s="1">
        <v>0</v>
      </c>
      <c r="E23" s="1">
        <v>0</v>
      </c>
      <c r="F23" s="1">
        <v>2.2999999999999998</v>
      </c>
      <c r="G23" s="1"/>
      <c r="H23" s="5" t="s">
        <v>49</v>
      </c>
    </row>
    <row r="24" spans="2:11" x14ac:dyDescent="0.3">
      <c r="B24" s="1" t="s">
        <v>50</v>
      </c>
      <c r="C24" s="1">
        <v>2.5</v>
      </c>
      <c r="D24" s="1">
        <v>0</v>
      </c>
      <c r="E24" s="1">
        <v>4</v>
      </c>
      <c r="F24" s="1">
        <v>2</v>
      </c>
      <c r="G24" s="1"/>
      <c r="H24" s="5" t="s">
        <v>49</v>
      </c>
    </row>
    <row r="25" spans="2:11" x14ac:dyDescent="0.3">
      <c r="B25" s="6" t="s">
        <v>51</v>
      </c>
      <c r="C25" s="1">
        <v>3</v>
      </c>
      <c r="D25" s="1">
        <v>1</v>
      </c>
      <c r="E25" s="1">
        <v>7</v>
      </c>
      <c r="F25" s="1">
        <v>3</v>
      </c>
      <c r="G25" s="1"/>
      <c r="H25" s="5" t="s">
        <v>49</v>
      </c>
    </row>
    <row r="26" spans="2:11" x14ac:dyDescent="0.3">
      <c r="B26" s="6" t="s">
        <v>52</v>
      </c>
      <c r="C26" s="1">
        <v>2</v>
      </c>
      <c r="D26" s="1">
        <v>2</v>
      </c>
      <c r="E26" s="1">
        <v>10</v>
      </c>
      <c r="F26" s="1">
        <v>2</v>
      </c>
      <c r="G26" s="1">
        <v>2.5</v>
      </c>
      <c r="H26" s="5" t="s">
        <v>49</v>
      </c>
    </row>
    <row r="28" spans="2:11" x14ac:dyDescent="0.3">
      <c r="B28" s="5" t="s">
        <v>54</v>
      </c>
    </row>
    <row r="29" spans="2:11" x14ac:dyDescent="0.3">
      <c r="B29" s="1" t="s">
        <v>55</v>
      </c>
      <c r="C29" s="1" t="s">
        <v>32</v>
      </c>
      <c r="D29" s="1" t="s">
        <v>33</v>
      </c>
      <c r="E29" s="1" t="s">
        <v>34</v>
      </c>
      <c r="F29" s="4" t="s">
        <v>35</v>
      </c>
      <c r="G29" s="1" t="s">
        <v>36</v>
      </c>
    </row>
    <row r="30" spans="2:11" x14ac:dyDescent="0.3">
      <c r="B30" s="1" t="s">
        <v>46</v>
      </c>
      <c r="C30" s="1">
        <v>0.5</v>
      </c>
      <c r="D30" s="1"/>
      <c r="E30" s="1"/>
      <c r="F30" s="1">
        <v>1</v>
      </c>
      <c r="G30" s="1"/>
      <c r="H30" s="5" t="s">
        <v>47</v>
      </c>
    </row>
    <row r="31" spans="2:11" x14ac:dyDescent="0.3">
      <c r="B31" s="1" t="s">
        <v>48</v>
      </c>
      <c r="C31" s="1">
        <v>2</v>
      </c>
      <c r="D31" s="1">
        <v>0</v>
      </c>
      <c r="E31" s="1">
        <v>0</v>
      </c>
      <c r="F31" s="1">
        <v>3.5</v>
      </c>
      <c r="G31" s="1"/>
      <c r="H31" s="5" t="s">
        <v>56</v>
      </c>
    </row>
    <row r="32" spans="2:11" x14ac:dyDescent="0.3">
      <c r="B32" s="1"/>
      <c r="C32" s="1"/>
      <c r="D32" s="1"/>
      <c r="E32" s="1"/>
      <c r="F32" s="1"/>
      <c r="G32" s="1"/>
    </row>
    <row r="33" spans="2:8" x14ac:dyDescent="0.3">
      <c r="B33" s="1" t="s">
        <v>50</v>
      </c>
      <c r="C33" s="1">
        <v>2</v>
      </c>
      <c r="D33" s="1">
        <v>0</v>
      </c>
      <c r="E33" s="1">
        <v>6</v>
      </c>
      <c r="F33" s="1">
        <v>5</v>
      </c>
      <c r="G33" s="1"/>
      <c r="H33" s="5" t="s">
        <v>56</v>
      </c>
    </row>
    <row r="34" spans="2:8" x14ac:dyDescent="0.3">
      <c r="B34" s="1" t="s">
        <v>51</v>
      </c>
      <c r="C34" s="1">
        <v>1</v>
      </c>
      <c r="D34" s="1">
        <v>1</v>
      </c>
      <c r="E34" s="1">
        <v>12</v>
      </c>
      <c r="F34" s="1">
        <v>7</v>
      </c>
      <c r="G34" s="1"/>
      <c r="H3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</vt:lpstr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2022-03-05T10:00:01Z</dcterms:modified>
</cp:coreProperties>
</file>